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'Лист1'!$A$1:$H$99</definedName>
  </definedNames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<sst xmlns="http://schemas.openxmlformats.org/spreadsheetml/2006/main" count="167" uniqueCount="152">
  <si>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</si>
  <si>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</si>
  <si>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</si>
  <si>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</si>
  <si>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</si>
  <si>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</si>
  <si>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</si>
  <si>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</si>
  <si>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</si>
  <si>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</si>
  <si>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</si>
  <si>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</si>
  <si>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</si>
  <si>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</si>
  <si>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</si>
  <si>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</si>
  <si>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</si>
  <si>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</si>
  <si>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</si>
  <si>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</si>
  <si>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</si>
  <si>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</si>
  <si>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</si>
  <si>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</si>
  <si>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</si>
  <si>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</si>
  <si>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</si>
  <si>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</si>
  <si>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</si>
  <si>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</si>
  <si>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</si>
  <si>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</si>
  <si>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</si>
  <si>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</si>
  <si>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</si>
  <si>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</si>
  <si>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</si>
  <si>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</si>
  <si>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</si>
  <si>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</si>
  <si>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</si>
  <si>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</si>
  <si>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</si>
  <si>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</si>
  <si>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</si>
  <si>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</si>
  <si>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</si>
  <si>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</si>
  <si>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</si>
  <si>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</si>
  <si>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</si>
  <si>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</si>
  <si>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</si>
  <si>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</si>
  <si>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</si>
  <si>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</si>
  <si>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</si>
  <si>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</si>
  <si>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</si>
  <si>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</si>
  <si>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</si>
  <si>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</si>
  <si>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</si>
  <si>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790000000000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</si>
  <si>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</si>
  <si>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</si>
  <si>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</si>
  <si>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</si>
  <si>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</si>
  <si>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</si>
  <si>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</si>
  <si>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</si>
  <si>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</si>
  <si>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</si>
  <si>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</si>
  <si>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</si>
  <si>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</si>
  <si>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</si>
  <si>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</si>
  <si>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</si>
  <si>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</si>
  <si>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</si>
  <si>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</si>
  <si>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</si>
  <si>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</si>
  <si>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>Обслуживание государственного внутреннего и муниципального долга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</si>
  <si>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</si>
  <si>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</si>
  <si>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</si>
  <si>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</si>
  <si>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</si>
  <si>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</si>
  <si>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</si>
  <si>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</si>
  <si>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</si>
  <si>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</si>
  <si>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</si>
  <si>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</si>
  <si>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</si>
  <si>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</si>
  <si>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</si>
  <si>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</si>
  <si>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</si>
  <si>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</si>
  <si>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</si>
  <si>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</si>
  <si>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</si>
  <si>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</si>
  <si>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</si>
  <si>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</si>
  <si>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</si>
  <si>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</si>
  <si>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</si>
  <si>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</si>
  <si>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</si>
  <si>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</si>
  <si>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</si>
  <si>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</si>
  <si>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</si>
  <si>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</si>
  <si>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</si>
  <si>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</si>
  <si>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</si>
  <si>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</si>
  <si>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</si>
  <si>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</si>
  <si>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</si>
  <si>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</si>
  <si>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Исполнено за 1 квартал 2018 года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</si>
  <si>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</si>
  <si>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</si>
  <si>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</si>
  <si>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</si>
  <si>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</si>
  <si>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</si>
  <si>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</si>
  <si>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</si>
  <si>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</si>
  <si>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</si>
  <si>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</si>
  <si>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ПРОЧИЕ БЕЗВОЗМЕЗДНЫЕ ПОСТУПЛЕНИЯ</t>
  </si>
  <si>
    <t>Отчет об исполнении консолидированного бюджета  Гагаринского района Смоленской области за 1 квартал 2019 года</t>
  </si>
  <si>
    <t>Уточненный план на 2019 год</t>
  </si>
  <si>
    <t>Исполнено за 1 квартал 2019 года</t>
  </si>
  <si>
    <t>% исполнения за 1 квартал 2019 года</t>
  </si>
  <si>
    <t>отклонение (факт 2019-2018)</t>
  </si>
  <si>
    <t>Процент роста исполнения 2019 к 2018 году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</si>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</sst>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vertical="top" wrapText="1"/>
      <protection/>
    </xf>
    <xf numFmtId="4" fontId="35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vertical="top"/>
    </xf>
    <xf numFmtId="178" fontId="3" fillId="34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178" fontId="3" fillId="33" borderId="12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178" fontId="2" fillId="35" borderId="12" xfId="0" applyNumberFormat="1" applyFont="1" applyFill="1" applyBorder="1" applyAlignment="1">
      <alignment vertical="center" wrapText="1"/>
    </xf>
    <xf numFmtId="3" fontId="2" fillId="35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top" wrapText="1"/>
    </xf>
    <xf numFmtId="49" fontId="2" fillId="36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vertical="center" wrapText="1"/>
    </xf>
    <xf numFmtId="178" fontId="5" fillId="13" borderId="12" xfId="0" applyNumberFormat="1" applyFont="1" applyFill="1" applyBorder="1" applyAlignment="1">
      <alignment vertical="center" wrapText="1"/>
    </xf>
    <xf numFmtId="3" fontId="5" fillId="13" borderId="12" xfId="0" applyNumberFormat="1" applyFont="1" applyFill="1" applyBorder="1" applyAlignment="1">
      <alignment horizontal="center" vertical="center" wrapText="1"/>
    </xf>
    <xf numFmtId="178" fontId="5" fillId="4" borderId="12" xfId="0" applyNumberFormat="1" applyFont="1" applyFill="1" applyBorder="1" applyAlignment="1">
      <alignment vertical="top" wrapText="1"/>
    </xf>
    <xf numFmtId="3" fontId="5" fillId="4" borderId="12" xfId="0" applyNumberFormat="1" applyFont="1" applyFill="1" applyBorder="1" applyAlignment="1">
      <alignment horizontal="center" vertical="top" wrapText="1"/>
    </xf>
    <xf numFmtId="178" fontId="7" fillId="0" borderId="12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178" fontId="8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1" fillId="0" borderId="1" xfId="33" applyNumberFormat="1" applyFont="1" applyAlignment="1" applyProtection="1">
      <alignment horizontal="left" vertical="top" wrapText="1"/>
      <protection/>
    </xf>
    <xf numFmtId="178" fontId="5" fillId="37" borderId="12" xfId="0" applyNumberFormat="1" applyFont="1" applyFill="1" applyBorder="1" applyAlignment="1">
      <alignment vertical="top" wrapText="1"/>
    </xf>
    <xf numFmtId="3" fontId="5" fillId="37" borderId="12" xfId="0" applyNumberFormat="1" applyFont="1" applyFill="1" applyBorder="1" applyAlignment="1">
      <alignment horizontal="center" vertical="top" wrapText="1"/>
    </xf>
    <xf numFmtId="178" fontId="9" fillId="0" borderId="12" xfId="0" applyNumberFormat="1" applyFont="1" applyFill="1" applyBorder="1" applyAlignment="1">
      <alignment vertical="top" wrapText="1"/>
    </xf>
    <xf numFmtId="3" fontId="9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78" fontId="5" fillId="13" borderId="12" xfId="0" applyNumberFormat="1" applyFont="1" applyFill="1" applyBorder="1" applyAlignment="1">
      <alignment vertical="top" wrapText="1"/>
    </xf>
    <xf numFmtId="3" fontId="5" fillId="13" borderId="12" xfId="0" applyNumberFormat="1" applyFont="1" applyFill="1" applyBorder="1" applyAlignment="1">
      <alignment horizontal="center" vertical="top" wrapText="1"/>
    </xf>
    <xf numFmtId="178" fontId="5" fillId="38" borderId="12" xfId="0" applyNumberFormat="1" applyFont="1" applyFill="1" applyBorder="1" applyAlignment="1">
      <alignment vertical="top" wrapText="1"/>
    </xf>
    <xf numFmtId="3" fontId="5" fillId="38" borderId="12" xfId="0" applyNumberFormat="1" applyFont="1" applyFill="1" applyBorder="1" applyAlignment="1">
      <alignment horizontal="center" vertical="top" wrapText="1"/>
    </xf>
    <xf numFmtId="178" fontId="10" fillId="13" borderId="12" xfId="0" applyNumberFormat="1" applyFont="1" applyFill="1" applyBorder="1" applyAlignment="1">
      <alignment vertical="center" wrapText="1"/>
    </xf>
    <xf numFmtId="178" fontId="5" fillId="39" borderId="12" xfId="0" applyNumberFormat="1" applyFont="1" applyFill="1" applyBorder="1" applyAlignment="1">
      <alignment vertical="center" wrapText="1"/>
    </xf>
    <xf numFmtId="178" fontId="1" fillId="0" borderId="1" xfId="34" applyNumberFormat="1" applyFont="1" applyFill="1" applyAlignment="1" applyProtection="1">
      <alignment vertical="top" shrinkToFit="1"/>
      <protection/>
    </xf>
    <xf numFmtId="178" fontId="1" fillId="0" borderId="12" xfId="0" applyNumberFormat="1" applyFont="1" applyFill="1" applyBorder="1" applyAlignment="1">
      <alignment horizontal="right" vertical="top" wrapText="1"/>
    </xf>
    <xf numFmtId="178" fontId="1" fillId="0" borderId="14" xfId="34" applyNumberFormat="1" applyFont="1" applyFill="1" applyBorder="1" applyAlignment="1" applyProtection="1">
      <alignment vertical="top" shrinkToFit="1"/>
      <protection/>
    </xf>
    <xf numFmtId="178" fontId="9" fillId="6" borderId="12" xfId="0" applyNumberFormat="1" applyFont="1" applyFill="1" applyBorder="1" applyAlignment="1">
      <alignment vertical="top" wrapText="1"/>
    </xf>
    <xf numFmtId="178" fontId="5" fillId="6" borderId="12" xfId="0" applyNumberFormat="1" applyFont="1" applyFill="1" applyBorder="1" applyAlignment="1">
      <alignment vertical="top" wrapText="1"/>
    </xf>
    <xf numFmtId="178" fontId="1" fillId="13" borderId="12" xfId="0" applyNumberFormat="1" applyFont="1" applyFill="1" applyBorder="1" applyAlignment="1">
      <alignment vertical="top" wrapText="1"/>
    </xf>
    <xf numFmtId="178" fontId="9" fillId="0" borderId="1" xfId="34" applyNumberFormat="1" applyFont="1" applyFill="1" applyAlignment="1" applyProtection="1">
      <alignment vertical="top" shrinkToFit="1"/>
      <protection/>
    </xf>
    <xf numFmtId="178" fontId="10" fillId="38" borderId="12" xfId="0" applyNumberFormat="1" applyFont="1" applyFill="1" applyBorder="1" applyAlignment="1">
      <alignment vertical="top" wrapText="1"/>
    </xf>
    <xf numFmtId="178" fontId="10" fillId="35" borderId="12" xfId="0" applyNumberFormat="1" applyFont="1" applyFill="1" applyBorder="1" applyAlignment="1">
      <alignment vertical="center" wrapText="1"/>
    </xf>
    <xf numFmtId="178" fontId="1" fillId="33" borderId="13" xfId="0" applyNumberFormat="1" applyFont="1" applyFill="1" applyBorder="1" applyAlignment="1">
      <alignment vertical="top"/>
    </xf>
    <xf numFmtId="178" fontId="2" fillId="33" borderId="13" xfId="0" applyNumberFormat="1" applyFont="1" applyFill="1" applyBorder="1" applyAlignment="1">
      <alignment horizontal="center" vertical="top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1" fillId="36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1" fillId="35" borderId="12" xfId="0" applyNumberFormat="1" applyFont="1" applyFill="1" applyBorder="1" applyAlignment="1">
      <alignment horizontal="center" vertical="center" wrapText="1"/>
    </xf>
    <xf numFmtId="178" fontId="51" fillId="35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vertical="top" wrapText="1"/>
    </xf>
    <xf numFmtId="178" fontId="6" fillId="36" borderId="15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100" zoomScalePageLayoutView="0" workbookViewId="0" topLeftCell="A1">
      <pane xSplit="2" ySplit="2" topLeftCell="C8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06" sqref="E106"/>
    </sheetView>
  </sheetViews>
  <sheetFormatPr defaultColWidth="9.00390625" defaultRowHeight="12.75"/>
  <cols>
    <col min="1" max="1" width="44.875" style="2" customWidth="1"/>
    <col min="2" max="2" width="8.25390625" style="15" customWidth="1"/>
    <col min="3" max="3" width="13.00390625" style="2" customWidth="1"/>
    <col min="4" max="4" width="11.25390625" style="2" customWidth="1"/>
    <col min="5" max="5" width="8.75390625" style="2" customWidth="1"/>
    <col min="6" max="6" width="11.75390625" style="2" customWidth="1"/>
    <col min="7" max="7" width="10.875" style="2" customWidth="1"/>
    <col min="8" max="8" width="10.625" style="2" customWidth="1"/>
    <col min="9" max="16384" width="9.125" style="2" customWidth="1"/>
  </cols>
  <sheetData>
    <row r="1" spans="1:8" ht="36" customHeight="1">
      <c r="A1" s="79" t="s">
        <v>141</v>
      </c>
      <c r="B1" s="79"/>
      <c r="C1" s="79"/>
      <c r="D1" s="79"/>
      <c r="E1" s="79"/>
      <c r="F1" s="79"/>
      <c r="G1" s="79"/>
      <c r="H1" s="79"/>
    </row>
    <row r="2" spans="1:8" ht="76.5">
      <c r="A2" s="3" t="s">
        <v>0</v>
      </c>
      <c r="B2" s="10" t="s">
        <v>1</v>
      </c>
      <c r="C2" s="29" t="s">
        <v>142</v>
      </c>
      <c r="D2" s="29" t="s">
        <v>143</v>
      </c>
      <c r="E2" s="1" t="s">
        <v>144</v>
      </c>
      <c r="F2" s="29" t="s">
        <v>128</v>
      </c>
      <c r="G2" s="1" t="s">
        <v>145</v>
      </c>
      <c r="H2" s="1" t="s">
        <v>146</v>
      </c>
    </row>
    <row r="3" spans="1:8" ht="14.25">
      <c r="A3" s="35" t="s">
        <v>86</v>
      </c>
      <c r="B3" s="36">
        <v>10000</v>
      </c>
      <c r="C3" s="57">
        <f>C4+C27</f>
        <v>454244</v>
      </c>
      <c r="D3" s="57">
        <f>D4+D27</f>
        <v>156247.9</v>
      </c>
      <c r="E3" s="57">
        <f aca="true" t="shared" si="0" ref="E3:E50">D3/C3*100</f>
        <v>34.39735032273404</v>
      </c>
      <c r="F3" s="57">
        <f>F4+F27</f>
        <v>149490.59999999998</v>
      </c>
      <c r="G3" s="57">
        <f>D3-F3</f>
        <v>6757.3000000000175</v>
      </c>
      <c r="H3" s="57">
        <f>D3/F3*100</f>
        <v>104.52021732470136</v>
      </c>
    </row>
    <row r="4" spans="1:8" ht="12.75">
      <c r="A4" s="37" t="s">
        <v>122</v>
      </c>
      <c r="B4" s="38"/>
      <c r="C4" s="37">
        <f>C5+C7+C9+C13+C19+C21+C24</f>
        <v>423742.1</v>
      </c>
      <c r="D4" s="37">
        <f>D5+D7+D9+D13+D19+D21+D24</f>
        <v>141209.4</v>
      </c>
      <c r="E4" s="37">
        <f t="shared" si="0"/>
        <v>33.32437348094513</v>
      </c>
      <c r="F4" s="37">
        <f>F5+F7+F9+F13+F19+F21+F24</f>
        <v>137361.99999999997</v>
      </c>
      <c r="G4" s="37">
        <f>D4-F4</f>
        <v>3847.4000000000233</v>
      </c>
      <c r="H4" s="58">
        <f aca="true" t="shared" si="1" ref="H4:H50">D4/F4*100</f>
        <v>102.80092019626971</v>
      </c>
    </row>
    <row r="5" spans="1:8" ht="13.5">
      <c r="A5" s="39" t="s">
        <v>87</v>
      </c>
      <c r="B5" s="40">
        <v>10100</v>
      </c>
      <c r="C5" s="50">
        <f>C6</f>
        <v>324565.3</v>
      </c>
      <c r="D5" s="50">
        <f>D6</f>
        <v>119218.3</v>
      </c>
      <c r="E5" s="50">
        <f t="shared" si="0"/>
        <v>36.73168388610859</v>
      </c>
      <c r="F5" s="50">
        <f>F6</f>
        <v>107113.8</v>
      </c>
      <c r="G5" s="41">
        <f>D5-F5</f>
        <v>12104.5</v>
      </c>
      <c r="H5" s="41">
        <f t="shared" si="1"/>
        <v>111.300598055526</v>
      </c>
    </row>
    <row r="6" spans="1:8" ht="12.75">
      <c r="A6" s="41" t="s">
        <v>88</v>
      </c>
      <c r="B6" s="42">
        <v>10102</v>
      </c>
      <c r="C6" s="59">
        <v>324565.3</v>
      </c>
      <c r="D6" s="59">
        <v>119218.3</v>
      </c>
      <c r="E6" s="41">
        <f t="shared" si="0"/>
        <v>36.73168388610859</v>
      </c>
      <c r="F6" s="59">
        <v>107113.8</v>
      </c>
      <c r="G6" s="41">
        <f>D5-F5</f>
        <v>12104.5</v>
      </c>
      <c r="H6" s="41">
        <f t="shared" si="1"/>
        <v>111.300598055526</v>
      </c>
    </row>
    <row r="7" spans="1:8" ht="27">
      <c r="A7" s="43" t="s">
        <v>89</v>
      </c>
      <c r="B7" s="44">
        <v>10300</v>
      </c>
      <c r="C7" s="41">
        <f>C8</f>
        <v>15525.3</v>
      </c>
      <c r="D7" s="41">
        <f>D8</f>
        <v>4316.4</v>
      </c>
      <c r="E7" s="41">
        <f t="shared" si="0"/>
        <v>27.802361307027883</v>
      </c>
      <c r="F7" s="41">
        <f>F8</f>
        <v>3430.5</v>
      </c>
      <c r="G7" s="41">
        <f>D7-F7</f>
        <v>885.8999999999996</v>
      </c>
      <c r="H7" s="41">
        <f t="shared" si="1"/>
        <v>125.82422387407081</v>
      </c>
    </row>
    <row r="8" spans="1:8" ht="12.75">
      <c r="A8" s="45" t="s">
        <v>90</v>
      </c>
      <c r="B8" s="46">
        <v>10302</v>
      </c>
      <c r="C8" s="59">
        <v>15525.3</v>
      </c>
      <c r="D8" s="59">
        <v>4316.4</v>
      </c>
      <c r="E8" s="41">
        <f t="shared" si="0"/>
        <v>27.802361307027883</v>
      </c>
      <c r="F8" s="59">
        <v>3430.5</v>
      </c>
      <c r="G8" s="41">
        <f>D7-F7</f>
        <v>885.8999999999996</v>
      </c>
      <c r="H8" s="41">
        <f t="shared" si="1"/>
        <v>125.82422387407081</v>
      </c>
    </row>
    <row r="9" spans="1:8" ht="13.5">
      <c r="A9" s="39" t="s">
        <v>91</v>
      </c>
      <c r="B9" s="40">
        <v>10500</v>
      </c>
      <c r="C9" s="50">
        <f>C10+C11+C12</f>
        <v>26709.500000000004</v>
      </c>
      <c r="D9" s="50">
        <f>D10+D11+D12</f>
        <v>6551.5</v>
      </c>
      <c r="E9" s="50">
        <f t="shared" si="0"/>
        <v>24.528725734289296</v>
      </c>
      <c r="F9" s="50">
        <f>F10+F11+F12</f>
        <v>6859.2</v>
      </c>
      <c r="G9" s="41">
        <f aca="true" t="shared" si="2" ref="G9:G14">D9-F9</f>
        <v>-307.6999999999998</v>
      </c>
      <c r="H9" s="41">
        <f t="shared" si="1"/>
        <v>95.5140541170982</v>
      </c>
    </row>
    <row r="10" spans="1:8" ht="12.75">
      <c r="A10" s="41" t="s">
        <v>92</v>
      </c>
      <c r="B10" s="42">
        <v>10502</v>
      </c>
      <c r="C10" s="59">
        <v>18187.9</v>
      </c>
      <c r="D10" s="59">
        <v>3851.9</v>
      </c>
      <c r="E10" s="41">
        <f t="shared" si="0"/>
        <v>21.17836583662765</v>
      </c>
      <c r="F10" s="59">
        <v>4317.5</v>
      </c>
      <c r="G10" s="41">
        <f t="shared" si="2"/>
        <v>-465.5999999999999</v>
      </c>
      <c r="H10" s="41">
        <f t="shared" si="1"/>
        <v>89.21598147075855</v>
      </c>
    </row>
    <row r="11" spans="1:8" ht="12.75">
      <c r="A11" s="41" t="s">
        <v>93</v>
      </c>
      <c r="B11" s="42">
        <v>10503</v>
      </c>
      <c r="C11" s="59">
        <v>1450.4</v>
      </c>
      <c r="D11" s="59">
        <v>908.8</v>
      </c>
      <c r="E11" s="41">
        <f t="shared" si="0"/>
        <v>62.65857694429122</v>
      </c>
      <c r="F11" s="59">
        <v>173.4</v>
      </c>
      <c r="G11" s="41">
        <f t="shared" si="2"/>
        <v>735.4</v>
      </c>
      <c r="H11" s="41">
        <f t="shared" si="1"/>
        <v>524.1061130334487</v>
      </c>
    </row>
    <row r="12" spans="1:8" ht="12.75">
      <c r="A12" s="41" t="s">
        <v>94</v>
      </c>
      <c r="B12" s="42">
        <v>10504</v>
      </c>
      <c r="C12" s="59">
        <v>7071.2</v>
      </c>
      <c r="D12" s="59">
        <v>1790.8</v>
      </c>
      <c r="E12" s="41">
        <f t="shared" si="0"/>
        <v>25.325263038805296</v>
      </c>
      <c r="F12" s="59">
        <v>2368.3</v>
      </c>
      <c r="G12" s="41">
        <f t="shared" si="2"/>
        <v>-577.5000000000002</v>
      </c>
      <c r="H12" s="41">
        <f t="shared" si="1"/>
        <v>75.61542034370645</v>
      </c>
    </row>
    <row r="13" spans="1:8" ht="13.5">
      <c r="A13" s="39" t="s">
        <v>95</v>
      </c>
      <c r="B13" s="40">
        <v>10600</v>
      </c>
      <c r="C13" s="50">
        <f>C14+C15+C16</f>
        <v>50471</v>
      </c>
      <c r="D13" s="50">
        <f>D14+D15+D16</f>
        <v>10006.4</v>
      </c>
      <c r="E13" s="50">
        <f t="shared" si="0"/>
        <v>19.826038715301856</v>
      </c>
      <c r="F13" s="50">
        <f>F14+F15+F16</f>
        <v>19074.600000000002</v>
      </c>
      <c r="G13" s="41">
        <f t="shared" si="2"/>
        <v>-9068.200000000003</v>
      </c>
      <c r="H13" s="41">
        <f t="shared" si="1"/>
        <v>52.45929141371247</v>
      </c>
    </row>
    <row r="14" spans="1:8" ht="12.75">
      <c r="A14" s="41" t="s">
        <v>132</v>
      </c>
      <c r="B14" s="42">
        <v>10601</v>
      </c>
      <c r="C14" s="59">
        <v>12009.6</v>
      </c>
      <c r="D14" s="59">
        <v>1015.4</v>
      </c>
      <c r="E14" s="41">
        <f t="shared" si="0"/>
        <v>8.45490274447109</v>
      </c>
      <c r="F14" s="59">
        <v>1008.4</v>
      </c>
      <c r="G14" s="41">
        <f t="shared" si="2"/>
        <v>7</v>
      </c>
      <c r="H14" s="41">
        <f t="shared" si="1"/>
        <v>100.69416898056328</v>
      </c>
    </row>
    <row r="15" spans="1:8" ht="12.75">
      <c r="A15" s="41" t="s">
        <v>133</v>
      </c>
      <c r="B15" s="42">
        <v>10605</v>
      </c>
      <c r="C15" s="41">
        <v>0</v>
      </c>
      <c r="D15" s="41">
        <v>42</v>
      </c>
      <c r="E15" s="60" t="s">
        <v>131</v>
      </c>
      <c r="F15" s="41">
        <v>35</v>
      </c>
      <c r="G15" s="41">
        <f>D14-F14</f>
        <v>7</v>
      </c>
      <c r="H15" s="41">
        <f t="shared" si="1"/>
        <v>120</v>
      </c>
    </row>
    <row r="16" spans="1:8" ht="15">
      <c r="A16" s="78" t="s">
        <v>151</v>
      </c>
      <c r="B16" s="51">
        <v>10606</v>
      </c>
      <c r="C16" s="50">
        <f>C17+C18</f>
        <v>38461.4</v>
      </c>
      <c r="D16" s="50">
        <f>D17+D18</f>
        <v>8949</v>
      </c>
      <c r="E16" s="50">
        <f t="shared" si="0"/>
        <v>23.267483762941545</v>
      </c>
      <c r="F16" s="50">
        <f>F17+F18</f>
        <v>18031.2</v>
      </c>
      <c r="G16" s="41">
        <f>D16-F16</f>
        <v>-9082.2</v>
      </c>
      <c r="H16" s="41">
        <f t="shared" si="1"/>
        <v>49.6306402236124</v>
      </c>
    </row>
    <row r="17" spans="1:8" ht="12.75">
      <c r="A17" s="41" t="s">
        <v>147</v>
      </c>
      <c r="B17" s="42">
        <v>10606</v>
      </c>
      <c r="C17" s="41">
        <v>28028</v>
      </c>
      <c r="D17" s="41">
        <v>6941.7</v>
      </c>
      <c r="E17" s="50">
        <f t="shared" si="0"/>
        <v>24.767018695590124</v>
      </c>
      <c r="F17" s="60">
        <v>16505.9</v>
      </c>
      <c r="G17" s="41">
        <f>D17-F17</f>
        <v>-9564.2</v>
      </c>
      <c r="H17" s="41">
        <f t="shared" si="1"/>
        <v>42.05587093100043</v>
      </c>
    </row>
    <row r="18" spans="1:8" ht="12.75">
      <c r="A18" s="41" t="s">
        <v>148</v>
      </c>
      <c r="B18" s="42">
        <v>10606</v>
      </c>
      <c r="C18" s="61">
        <v>10433.4</v>
      </c>
      <c r="D18" s="61">
        <v>2007.3</v>
      </c>
      <c r="E18" s="50">
        <f t="shared" si="0"/>
        <v>19.23917419058025</v>
      </c>
      <c r="F18" s="61">
        <v>1525.3</v>
      </c>
      <c r="G18" s="41">
        <f>D18-F18</f>
        <v>482</v>
      </c>
      <c r="H18" s="41">
        <f t="shared" si="1"/>
        <v>131.600340916541</v>
      </c>
    </row>
    <row r="19" spans="1:8" ht="30" customHeight="1">
      <c r="A19" s="39" t="s">
        <v>96</v>
      </c>
      <c r="B19" s="40">
        <v>10700</v>
      </c>
      <c r="C19" s="50">
        <f>C20</f>
        <v>2865.8</v>
      </c>
      <c r="D19" s="50">
        <f>D20</f>
        <v>184.9</v>
      </c>
      <c r="E19" s="50">
        <f t="shared" si="0"/>
        <v>6.451950589713169</v>
      </c>
      <c r="F19" s="50">
        <f>F20</f>
        <v>302.3</v>
      </c>
      <c r="G19" s="41">
        <f>D19-F19</f>
        <v>-117.4</v>
      </c>
      <c r="H19" s="41">
        <f t="shared" si="1"/>
        <v>61.16440621898776</v>
      </c>
    </row>
    <row r="20" spans="1:8" ht="25.5">
      <c r="A20" s="41" t="s">
        <v>97</v>
      </c>
      <c r="B20" s="42">
        <v>10701</v>
      </c>
      <c r="C20" s="59">
        <v>2865.8</v>
      </c>
      <c r="D20" s="59">
        <v>184.9</v>
      </c>
      <c r="E20" s="41">
        <f t="shared" si="0"/>
        <v>6.451950589713169</v>
      </c>
      <c r="F20" s="59">
        <v>302.3</v>
      </c>
      <c r="G20" s="41">
        <f>D19-F19</f>
        <v>-117.4</v>
      </c>
      <c r="H20" s="41">
        <f t="shared" si="1"/>
        <v>61.16440621898776</v>
      </c>
    </row>
    <row r="21" spans="1:8" ht="13.5">
      <c r="A21" s="39" t="s">
        <v>98</v>
      </c>
      <c r="B21" s="40">
        <v>10800</v>
      </c>
      <c r="C21" s="50">
        <f>SUM(C22:C23)</f>
        <v>3598</v>
      </c>
      <c r="D21" s="50">
        <f>SUM(D22:D23)</f>
        <v>931.9</v>
      </c>
      <c r="E21" s="50">
        <f t="shared" si="0"/>
        <v>25.90050027793218</v>
      </c>
      <c r="F21" s="50">
        <f>SUM(F22:F23)</f>
        <v>574.3</v>
      </c>
      <c r="G21" s="41">
        <f>D21-F21</f>
        <v>357.6</v>
      </c>
      <c r="H21" s="41">
        <f t="shared" si="1"/>
        <v>162.2671077833885</v>
      </c>
    </row>
    <row r="22" spans="1:8" ht="25.5">
      <c r="A22" s="41" t="s">
        <v>99</v>
      </c>
      <c r="B22" s="42">
        <v>10803</v>
      </c>
      <c r="C22" s="59">
        <v>3568</v>
      </c>
      <c r="D22" s="59">
        <v>931.9</v>
      </c>
      <c r="E22" s="41">
        <f t="shared" si="0"/>
        <v>26.118273542600896</v>
      </c>
      <c r="F22" s="59">
        <v>574.3</v>
      </c>
      <c r="G22" s="41">
        <f>D21-F21</f>
        <v>357.6</v>
      </c>
      <c r="H22" s="41">
        <f t="shared" si="1"/>
        <v>162.2671077833885</v>
      </c>
    </row>
    <row r="23" spans="1:8" ht="12.75">
      <c r="A23" s="47" t="s">
        <v>134</v>
      </c>
      <c r="B23" s="42">
        <v>10807</v>
      </c>
      <c r="C23" s="59">
        <v>30</v>
      </c>
      <c r="D23" s="59">
        <v>0</v>
      </c>
      <c r="E23" s="41">
        <v>0</v>
      </c>
      <c r="F23" s="59">
        <v>0</v>
      </c>
      <c r="G23" s="41">
        <v>0</v>
      </c>
      <c r="H23" s="41">
        <v>0</v>
      </c>
    </row>
    <row r="24" spans="1:8" ht="27">
      <c r="A24" s="39" t="s">
        <v>100</v>
      </c>
      <c r="B24" s="40">
        <v>10900</v>
      </c>
      <c r="C24" s="50">
        <f>C25+C26</f>
        <v>7.2</v>
      </c>
      <c r="D24" s="50">
        <v>0</v>
      </c>
      <c r="E24" s="41">
        <f>D24/C24*100</f>
        <v>0</v>
      </c>
      <c r="F24" s="50">
        <v>7.3</v>
      </c>
      <c r="G24" s="41">
        <v>-7.3</v>
      </c>
      <c r="H24" s="41">
        <v>0</v>
      </c>
    </row>
    <row r="25" spans="1:8" ht="12.75">
      <c r="A25" s="41" t="s">
        <v>101</v>
      </c>
      <c r="B25" s="42">
        <v>10906</v>
      </c>
      <c r="C25" s="59">
        <v>7.2</v>
      </c>
      <c r="D25" s="59">
        <v>0</v>
      </c>
      <c r="E25" s="41">
        <f>D25/C25*100</f>
        <v>0</v>
      </c>
      <c r="F25" s="59">
        <v>7.31</v>
      </c>
      <c r="G25" s="41">
        <f>D24-F24</f>
        <v>-7.3</v>
      </c>
      <c r="H25" s="60">
        <f t="shared" si="1"/>
        <v>0</v>
      </c>
    </row>
    <row r="26" spans="1:8" ht="25.5">
      <c r="A26" s="41" t="s">
        <v>102</v>
      </c>
      <c r="B26" s="42">
        <v>10907</v>
      </c>
      <c r="C26" s="59">
        <v>0</v>
      </c>
      <c r="D26" s="59">
        <v>0</v>
      </c>
      <c r="E26" s="60" t="s">
        <v>131</v>
      </c>
      <c r="F26" s="59">
        <v>0</v>
      </c>
      <c r="G26" s="41">
        <v>0</v>
      </c>
      <c r="H26" s="60" t="s">
        <v>131</v>
      </c>
    </row>
    <row r="27" spans="1:8" ht="12.75">
      <c r="A27" s="48" t="s">
        <v>123</v>
      </c>
      <c r="B27" s="49"/>
      <c r="C27" s="48">
        <f>C28+C32+C34+C36+C40+C41</f>
        <v>30501.9</v>
      </c>
      <c r="D27" s="48">
        <f>D28+D32+D34+D36+D40+D41</f>
        <v>15038.5</v>
      </c>
      <c r="E27" s="48">
        <f t="shared" si="0"/>
        <v>49.30348601234677</v>
      </c>
      <c r="F27" s="48">
        <f>F28+F32+F34+F36+F40+F41</f>
        <v>12128.599999999999</v>
      </c>
      <c r="G27" s="62">
        <f aca="true" t="shared" si="3" ref="G27:G32">D27-F27</f>
        <v>2909.9000000000015</v>
      </c>
      <c r="H27" s="63">
        <f t="shared" si="1"/>
        <v>123.99205184440085</v>
      </c>
    </row>
    <row r="28" spans="1:8" ht="40.5">
      <c r="A28" s="39" t="s">
        <v>103</v>
      </c>
      <c r="B28" s="40">
        <v>11100</v>
      </c>
      <c r="C28" s="50">
        <f>C29+C30+C31</f>
        <v>18326.6</v>
      </c>
      <c r="D28" s="50">
        <f>D29+D30+D31</f>
        <v>5055.3</v>
      </c>
      <c r="E28" s="50">
        <f t="shared" si="0"/>
        <v>27.584494668951145</v>
      </c>
      <c r="F28" s="50">
        <f>F29+F30+F31</f>
        <v>5445.6</v>
      </c>
      <c r="G28" s="41">
        <f t="shared" si="3"/>
        <v>-390.3000000000002</v>
      </c>
      <c r="H28" s="41">
        <f t="shared" si="1"/>
        <v>92.83274570295283</v>
      </c>
    </row>
    <row r="29" spans="1:8" ht="35.25" customHeight="1">
      <c r="A29" s="50" t="s">
        <v>104</v>
      </c>
      <c r="B29" s="51">
        <v>11105</v>
      </c>
      <c r="C29" s="50">
        <v>13453.4</v>
      </c>
      <c r="D29" s="50">
        <v>3939</v>
      </c>
      <c r="E29" s="50">
        <f t="shared" si="0"/>
        <v>29.27884400969272</v>
      </c>
      <c r="F29" s="50">
        <v>4471.1</v>
      </c>
      <c r="G29" s="41">
        <f t="shared" si="3"/>
        <v>-532.1000000000004</v>
      </c>
      <c r="H29" s="41">
        <f t="shared" si="1"/>
        <v>88.09912549484467</v>
      </c>
    </row>
    <row r="30" spans="1:8" ht="27.75" customHeight="1">
      <c r="A30" s="50" t="s">
        <v>105</v>
      </c>
      <c r="B30" s="51">
        <v>11105</v>
      </c>
      <c r="C30" s="50">
        <v>4870.2</v>
      </c>
      <c r="D30" s="50">
        <v>1116.3</v>
      </c>
      <c r="E30" s="50">
        <f t="shared" si="0"/>
        <v>22.921029937168903</v>
      </c>
      <c r="F30" s="50">
        <v>923</v>
      </c>
      <c r="G30" s="41">
        <f t="shared" si="3"/>
        <v>193.29999999999995</v>
      </c>
      <c r="H30" s="41">
        <f t="shared" si="1"/>
        <v>120.94257854821235</v>
      </c>
    </row>
    <row r="31" spans="1:8" ht="12.75">
      <c r="A31" s="41" t="s">
        <v>106</v>
      </c>
      <c r="B31" s="42">
        <v>11107</v>
      </c>
      <c r="C31" s="41">
        <v>3</v>
      </c>
      <c r="D31" s="41">
        <v>0</v>
      </c>
      <c r="E31" s="50">
        <f t="shared" si="0"/>
        <v>0</v>
      </c>
      <c r="F31" s="41">
        <v>51.5</v>
      </c>
      <c r="G31" s="41">
        <f t="shared" si="3"/>
        <v>-51.5</v>
      </c>
      <c r="H31" s="41">
        <f t="shared" si="1"/>
        <v>0</v>
      </c>
    </row>
    <row r="32" spans="1:8" ht="27">
      <c r="A32" s="39" t="s">
        <v>107</v>
      </c>
      <c r="B32" s="40">
        <v>11200</v>
      </c>
      <c r="C32" s="50">
        <f>C33</f>
        <v>1749.1</v>
      </c>
      <c r="D32" s="50">
        <f>D33</f>
        <v>1006.5</v>
      </c>
      <c r="E32" s="50">
        <f t="shared" si="0"/>
        <v>57.543879709564926</v>
      </c>
      <c r="F32" s="50">
        <f>F33</f>
        <v>778.2</v>
      </c>
      <c r="G32" s="41">
        <f t="shared" si="3"/>
        <v>228.29999999999995</v>
      </c>
      <c r="H32" s="41">
        <f t="shared" si="1"/>
        <v>129.33693138010793</v>
      </c>
    </row>
    <row r="33" spans="1:8" ht="25.5">
      <c r="A33" s="41" t="s">
        <v>108</v>
      </c>
      <c r="B33" s="42">
        <v>11201</v>
      </c>
      <c r="C33" s="59">
        <v>1749.1</v>
      </c>
      <c r="D33" s="59">
        <v>1006.5</v>
      </c>
      <c r="E33" s="41">
        <f t="shared" si="0"/>
        <v>57.543879709564926</v>
      </c>
      <c r="F33" s="59">
        <v>778.2</v>
      </c>
      <c r="G33" s="41">
        <f>D32-F32</f>
        <v>228.29999999999995</v>
      </c>
      <c r="H33" s="41">
        <f t="shared" si="1"/>
        <v>129.33693138010793</v>
      </c>
    </row>
    <row r="34" spans="1:8" ht="27">
      <c r="A34" s="39" t="s">
        <v>109</v>
      </c>
      <c r="B34" s="52">
        <v>11300</v>
      </c>
      <c r="C34" s="41">
        <f>C35</f>
        <v>597.2</v>
      </c>
      <c r="D34" s="41">
        <f>D35</f>
        <v>357.6</v>
      </c>
      <c r="E34" s="41">
        <f>D34/C34*100</f>
        <v>59.87943737441393</v>
      </c>
      <c r="F34" s="41">
        <f>F35</f>
        <v>180.7</v>
      </c>
      <c r="G34" s="41">
        <f aca="true" t="shared" si="4" ref="G34:G49">D34-F34</f>
        <v>176.90000000000003</v>
      </c>
      <c r="H34" s="41">
        <f t="shared" si="1"/>
        <v>197.8970669618152</v>
      </c>
    </row>
    <row r="35" spans="1:8" ht="12.75">
      <c r="A35" s="41" t="s">
        <v>124</v>
      </c>
      <c r="B35" s="42">
        <v>11302</v>
      </c>
      <c r="C35" s="59">
        <v>597.2</v>
      </c>
      <c r="D35" s="59">
        <v>357.6</v>
      </c>
      <c r="E35" s="41">
        <f>D35/C35*100</f>
        <v>59.87943737441393</v>
      </c>
      <c r="F35" s="59">
        <v>180.7</v>
      </c>
      <c r="G35" s="41">
        <f t="shared" si="4"/>
        <v>176.90000000000003</v>
      </c>
      <c r="H35" s="41">
        <f t="shared" si="1"/>
        <v>197.8970669618152</v>
      </c>
    </row>
    <row r="36" spans="1:8" ht="27">
      <c r="A36" s="39" t="s">
        <v>110</v>
      </c>
      <c r="B36" s="40">
        <v>11400</v>
      </c>
      <c r="C36" s="50">
        <f>C37+C38+C39</f>
        <v>6476.1</v>
      </c>
      <c r="D36" s="50">
        <f>D37+D38+D39</f>
        <v>5389.4</v>
      </c>
      <c r="E36" s="50">
        <f t="shared" si="0"/>
        <v>83.2198391006933</v>
      </c>
      <c r="F36" s="50">
        <f>F37+F38+F39</f>
        <v>3196.5000000000005</v>
      </c>
      <c r="G36" s="41">
        <f t="shared" si="4"/>
        <v>2192.899999999999</v>
      </c>
      <c r="H36" s="41">
        <f t="shared" si="1"/>
        <v>168.6031597059283</v>
      </c>
    </row>
    <row r="37" spans="1:8" ht="25.5">
      <c r="A37" s="41" t="s">
        <v>111</v>
      </c>
      <c r="B37" s="42">
        <v>11402</v>
      </c>
      <c r="C37" s="59">
        <v>1500</v>
      </c>
      <c r="D37" s="59">
        <v>1126.8</v>
      </c>
      <c r="E37" s="41">
        <v>0</v>
      </c>
      <c r="F37" s="59">
        <v>127.9</v>
      </c>
      <c r="G37" s="41">
        <f t="shared" si="4"/>
        <v>998.9</v>
      </c>
      <c r="H37" s="41">
        <f t="shared" si="1"/>
        <v>881.0007818608287</v>
      </c>
    </row>
    <row r="38" spans="1:8" ht="38.25">
      <c r="A38" s="45" t="s">
        <v>125</v>
      </c>
      <c r="B38" s="42">
        <v>11406</v>
      </c>
      <c r="C38" s="59">
        <v>3001</v>
      </c>
      <c r="D38" s="59">
        <v>2671.9</v>
      </c>
      <c r="E38" s="41">
        <v>0</v>
      </c>
      <c r="F38" s="59">
        <v>2648.3</v>
      </c>
      <c r="G38" s="41">
        <f t="shared" si="4"/>
        <v>23.59999999999991</v>
      </c>
      <c r="H38" s="41">
        <f t="shared" si="1"/>
        <v>100.8911377109844</v>
      </c>
    </row>
    <row r="39" spans="1:8" ht="38.25">
      <c r="A39" s="45" t="s">
        <v>126</v>
      </c>
      <c r="B39" s="42">
        <v>11406</v>
      </c>
      <c r="C39" s="59">
        <v>1975.1</v>
      </c>
      <c r="D39" s="59">
        <v>1590.7</v>
      </c>
      <c r="E39" s="41">
        <f>D39/C39*100</f>
        <v>80.5376942939598</v>
      </c>
      <c r="F39" s="41">
        <v>420.3</v>
      </c>
      <c r="G39" s="41">
        <f t="shared" si="4"/>
        <v>1170.4</v>
      </c>
      <c r="H39" s="60" t="s">
        <v>131</v>
      </c>
    </row>
    <row r="40" spans="1:8" ht="18.75" customHeight="1">
      <c r="A40" s="39" t="s">
        <v>112</v>
      </c>
      <c r="B40" s="40">
        <v>11600</v>
      </c>
      <c r="C40" s="59">
        <v>3352.9</v>
      </c>
      <c r="D40" s="59">
        <v>3229.7</v>
      </c>
      <c r="E40" s="50">
        <f t="shared" si="0"/>
        <v>96.32556891049539</v>
      </c>
      <c r="F40" s="59">
        <v>2421.8</v>
      </c>
      <c r="G40" s="41">
        <f t="shared" si="4"/>
        <v>807.8999999999996</v>
      </c>
      <c r="H40" s="41">
        <f t="shared" si="1"/>
        <v>133.3594846808159</v>
      </c>
    </row>
    <row r="41" spans="1:8" ht="27">
      <c r="A41" s="39" t="s">
        <v>113</v>
      </c>
      <c r="B41" s="40">
        <v>11700</v>
      </c>
      <c r="C41" s="59">
        <v>0</v>
      </c>
      <c r="D41" s="59">
        <v>0</v>
      </c>
      <c r="E41" s="41">
        <v>0</v>
      </c>
      <c r="F41" s="59">
        <v>105.8</v>
      </c>
      <c r="G41" s="41">
        <f t="shared" si="4"/>
        <v>-105.8</v>
      </c>
      <c r="H41" s="41">
        <f t="shared" si="1"/>
        <v>0</v>
      </c>
    </row>
    <row r="42" spans="1:8" ht="12.75">
      <c r="A42" s="53" t="s">
        <v>114</v>
      </c>
      <c r="B42" s="54">
        <v>20000</v>
      </c>
      <c r="C42" s="53">
        <f>C43+C48+C49+C47</f>
        <v>417841.6</v>
      </c>
      <c r="D42" s="53">
        <f>D43+D48+D49+D47</f>
        <v>85785.7</v>
      </c>
      <c r="E42" s="53">
        <f t="shared" si="0"/>
        <v>20.53067478202266</v>
      </c>
      <c r="F42" s="53">
        <f>F43+F48+F49+F47</f>
        <v>88223.3</v>
      </c>
      <c r="G42" s="53">
        <f t="shared" si="4"/>
        <v>-2437.600000000006</v>
      </c>
      <c r="H42" s="64">
        <f t="shared" si="1"/>
        <v>97.23701108437339</v>
      </c>
    </row>
    <row r="43" spans="1:8" ht="25.5">
      <c r="A43" s="41" t="s">
        <v>115</v>
      </c>
      <c r="B43" s="51">
        <v>20200</v>
      </c>
      <c r="C43" s="65">
        <f>C44+C45+C46</f>
        <v>417453.39999999997</v>
      </c>
      <c r="D43" s="65">
        <f>D44+D45+D46</f>
        <v>85411.5</v>
      </c>
      <c r="E43" s="50">
        <f t="shared" si="0"/>
        <v>20.460128004706636</v>
      </c>
      <c r="F43" s="65">
        <f>F44+F45+F46</f>
        <v>89305.70000000001</v>
      </c>
      <c r="G43" s="50">
        <f t="shared" si="4"/>
        <v>-3894.2000000000116</v>
      </c>
      <c r="H43" s="41">
        <f t="shared" si="1"/>
        <v>95.63947206057395</v>
      </c>
    </row>
    <row r="44" spans="1:8" ht="12.75">
      <c r="A44" s="41" t="s">
        <v>135</v>
      </c>
      <c r="B44" s="42">
        <v>20210</v>
      </c>
      <c r="C44" s="59">
        <v>43333</v>
      </c>
      <c r="D44" s="59">
        <v>10833.3</v>
      </c>
      <c r="E44" s="41">
        <f t="shared" si="0"/>
        <v>25.000115385502962</v>
      </c>
      <c r="F44" s="59">
        <v>13760.4</v>
      </c>
      <c r="G44" s="41">
        <f t="shared" si="4"/>
        <v>-2927.1000000000004</v>
      </c>
      <c r="H44" s="41">
        <f t="shared" si="1"/>
        <v>78.72808929972965</v>
      </c>
    </row>
    <row r="45" spans="1:8" ht="12.75">
      <c r="A45" s="41" t="s">
        <v>136</v>
      </c>
      <c r="B45" s="42">
        <v>20220</v>
      </c>
      <c r="C45" s="59">
        <v>28657.3</v>
      </c>
      <c r="D45" s="59">
        <v>6652.5</v>
      </c>
      <c r="E45" s="41">
        <f t="shared" si="0"/>
        <v>23.213980381962013</v>
      </c>
      <c r="F45" s="59">
        <v>6546</v>
      </c>
      <c r="G45" s="41">
        <f t="shared" si="4"/>
        <v>106.5</v>
      </c>
      <c r="H45" s="41">
        <f t="shared" si="1"/>
        <v>101.62694775435381</v>
      </c>
    </row>
    <row r="46" spans="1:8" ht="12.75">
      <c r="A46" s="41" t="s">
        <v>137</v>
      </c>
      <c r="B46" s="42">
        <v>20230</v>
      </c>
      <c r="C46" s="59">
        <v>345463.1</v>
      </c>
      <c r="D46" s="59">
        <v>67925.7</v>
      </c>
      <c r="E46" s="41">
        <f t="shared" si="0"/>
        <v>19.66221573302619</v>
      </c>
      <c r="F46" s="59">
        <v>68999.3</v>
      </c>
      <c r="G46" s="41">
        <f t="shared" si="4"/>
        <v>-1073.6000000000058</v>
      </c>
      <c r="H46" s="41">
        <f t="shared" si="1"/>
        <v>98.44404218593522</v>
      </c>
    </row>
    <row r="47" spans="1:8" ht="25.5">
      <c r="A47" s="41" t="s">
        <v>138</v>
      </c>
      <c r="B47" s="42">
        <v>21800</v>
      </c>
      <c r="C47" s="59">
        <v>0</v>
      </c>
      <c r="D47" s="59">
        <v>0</v>
      </c>
      <c r="E47" s="60" t="s">
        <v>131</v>
      </c>
      <c r="F47" s="59">
        <v>214.2</v>
      </c>
      <c r="G47" s="41">
        <f t="shared" si="4"/>
        <v>-214.2</v>
      </c>
      <c r="H47" s="60" t="s">
        <v>131</v>
      </c>
    </row>
    <row r="48" spans="1:8" ht="25.5">
      <c r="A48" s="41" t="s">
        <v>139</v>
      </c>
      <c r="B48" s="42">
        <v>21900</v>
      </c>
      <c r="C48" s="41">
        <v>0</v>
      </c>
      <c r="D48" s="41">
        <v>-14</v>
      </c>
      <c r="E48" s="60" t="s">
        <v>131</v>
      </c>
      <c r="F48" s="41">
        <v>-1296.6</v>
      </c>
      <c r="G48" s="41">
        <f t="shared" si="4"/>
        <v>1282.6</v>
      </c>
      <c r="H48" s="41">
        <f t="shared" si="1"/>
        <v>1.0797470306956656</v>
      </c>
    </row>
    <row r="49" spans="1:8" ht="12.75">
      <c r="A49" s="41" t="s">
        <v>140</v>
      </c>
      <c r="B49" s="42">
        <v>20700</v>
      </c>
      <c r="C49" s="41">
        <v>388.2</v>
      </c>
      <c r="D49" s="41">
        <v>388.2</v>
      </c>
      <c r="E49" s="60" t="s">
        <v>131</v>
      </c>
      <c r="F49" s="41">
        <v>0</v>
      </c>
      <c r="G49" s="50">
        <f t="shared" si="4"/>
        <v>388.2</v>
      </c>
      <c r="H49" s="60" t="s">
        <v>131</v>
      </c>
    </row>
    <row r="50" spans="1:8" ht="14.25">
      <c r="A50" s="55" t="s">
        <v>116</v>
      </c>
      <c r="B50" s="56">
        <v>85000</v>
      </c>
      <c r="C50" s="66">
        <f>C3+C42</f>
        <v>872085.6</v>
      </c>
      <c r="D50" s="66">
        <f>D3+D42</f>
        <v>242033.59999999998</v>
      </c>
      <c r="E50" s="66">
        <f t="shared" si="0"/>
        <v>27.75342237046455</v>
      </c>
      <c r="F50" s="66">
        <f>F3+F42</f>
        <v>237713.89999999997</v>
      </c>
      <c r="G50" s="66">
        <f>G3+G42</f>
        <v>4319.700000000012</v>
      </c>
      <c r="H50" s="67">
        <f t="shared" si="1"/>
        <v>101.8171844389411</v>
      </c>
    </row>
    <row r="51" spans="1:8" ht="12.75">
      <c r="A51" s="17" t="s">
        <v>2</v>
      </c>
      <c r="B51" s="18"/>
      <c r="C51" s="68"/>
      <c r="D51" s="68"/>
      <c r="E51" s="68"/>
      <c r="F51" s="68"/>
      <c r="G51" s="69"/>
      <c r="H51" s="68"/>
    </row>
    <row r="52" spans="1:8" ht="12.75">
      <c r="A52" s="19" t="s">
        <v>3</v>
      </c>
      <c r="B52" s="20" t="s">
        <v>4</v>
      </c>
      <c r="C52" s="70">
        <f>SUM(C53:C60)</f>
        <v>112040.9</v>
      </c>
      <c r="D52" s="70">
        <f>SUM(D53:D60)</f>
        <v>26444.500000000004</v>
      </c>
      <c r="E52" s="70">
        <f aca="true" t="shared" si="5" ref="E52:E66">D52/C52*100</f>
        <v>23.60254157187242</v>
      </c>
      <c r="F52" s="70">
        <f>SUM(F53:F60)</f>
        <v>22740.100000000002</v>
      </c>
      <c r="G52" s="70">
        <f>SUM(G53:G60)</f>
        <v>3704.4000000000005</v>
      </c>
      <c r="H52" s="70">
        <f>D52/F52*100</f>
        <v>116.29016583040533</v>
      </c>
    </row>
    <row r="53" spans="1:8" ht="38.25">
      <c r="A53" s="31" t="s">
        <v>81</v>
      </c>
      <c r="B53" s="30" t="s">
        <v>77</v>
      </c>
      <c r="C53" s="71">
        <v>9122.6</v>
      </c>
      <c r="D53" s="71">
        <v>1730.5</v>
      </c>
      <c r="E53" s="71">
        <f>D53/C53*100</f>
        <v>18.969372766535855</v>
      </c>
      <c r="F53" s="71">
        <v>1567.9</v>
      </c>
      <c r="G53" s="71">
        <f aca="true" t="shared" si="6" ref="G53:G60">SUM(D53-F53)</f>
        <v>162.5999999999999</v>
      </c>
      <c r="H53" s="77">
        <f aca="true" t="shared" si="7" ref="H53:H98">D53/F53*100</f>
        <v>110.37055934689712</v>
      </c>
    </row>
    <row r="54" spans="1:8" ht="51">
      <c r="A54" s="4" t="s">
        <v>5</v>
      </c>
      <c r="B54" s="11" t="s">
        <v>6</v>
      </c>
      <c r="C54" s="72">
        <v>7815.9</v>
      </c>
      <c r="D54" s="72">
        <v>1531.7</v>
      </c>
      <c r="E54" s="72">
        <f t="shared" si="5"/>
        <v>19.597231284944794</v>
      </c>
      <c r="F54" s="72">
        <v>1820.6</v>
      </c>
      <c r="G54" s="72">
        <f t="shared" si="6"/>
        <v>-288.89999999999986</v>
      </c>
      <c r="H54" s="77">
        <f t="shared" si="7"/>
        <v>84.13160496539604</v>
      </c>
    </row>
    <row r="55" spans="1:8" ht="51">
      <c r="A55" s="4" t="s">
        <v>7</v>
      </c>
      <c r="B55" s="11" t="s">
        <v>8</v>
      </c>
      <c r="C55" s="72">
        <v>56112.5</v>
      </c>
      <c r="D55" s="72">
        <v>12891.2</v>
      </c>
      <c r="E55" s="72">
        <f>D55/C55*100</f>
        <v>22.973847182000448</v>
      </c>
      <c r="F55" s="72">
        <v>12208.6</v>
      </c>
      <c r="G55" s="72">
        <f t="shared" si="6"/>
        <v>682.6000000000004</v>
      </c>
      <c r="H55" s="77">
        <f t="shared" si="7"/>
        <v>105.59114067133004</v>
      </c>
    </row>
    <row r="56" spans="1:8" ht="12.75">
      <c r="A56" s="4" t="s">
        <v>130</v>
      </c>
      <c r="B56" s="11" t="s">
        <v>129</v>
      </c>
      <c r="C56" s="72">
        <v>3.2</v>
      </c>
      <c r="D56" s="72">
        <v>0</v>
      </c>
      <c r="E56" s="72">
        <f>D56/C56*100</f>
        <v>0</v>
      </c>
      <c r="F56" s="72">
        <v>0</v>
      </c>
      <c r="G56" s="72">
        <f>D56-F56</f>
        <v>0</v>
      </c>
      <c r="H56" s="77" t="s">
        <v>131</v>
      </c>
    </row>
    <row r="57" spans="1:8" ht="38.25">
      <c r="A57" s="4" t="s">
        <v>9</v>
      </c>
      <c r="B57" s="11" t="s">
        <v>10</v>
      </c>
      <c r="C57" s="72">
        <v>10691.8</v>
      </c>
      <c r="D57" s="72">
        <v>2465</v>
      </c>
      <c r="E57" s="72">
        <f t="shared" si="5"/>
        <v>23.055051534821082</v>
      </c>
      <c r="F57" s="72">
        <v>2635.3</v>
      </c>
      <c r="G57" s="72">
        <f t="shared" si="6"/>
        <v>-170.30000000000018</v>
      </c>
      <c r="H57" s="77">
        <f t="shared" si="7"/>
        <v>93.53773763897848</v>
      </c>
    </row>
    <row r="58" spans="1:8" ht="12.75">
      <c r="A58" s="4" t="s">
        <v>149</v>
      </c>
      <c r="B58" s="16" t="s">
        <v>150</v>
      </c>
      <c r="C58" s="72">
        <v>1971.4</v>
      </c>
      <c r="D58" s="72">
        <v>1971.4</v>
      </c>
      <c r="E58" s="72">
        <f t="shared" si="5"/>
        <v>100</v>
      </c>
      <c r="F58" s="72">
        <v>0</v>
      </c>
      <c r="G58" s="72">
        <f t="shared" si="6"/>
        <v>1971.4</v>
      </c>
      <c r="H58" s="77" t="s">
        <v>131</v>
      </c>
    </row>
    <row r="59" spans="1:8" ht="12.75">
      <c r="A59" s="4" t="s">
        <v>11</v>
      </c>
      <c r="B59" s="12" t="s">
        <v>51</v>
      </c>
      <c r="C59" s="72">
        <v>4383.2</v>
      </c>
      <c r="D59" s="72">
        <v>0</v>
      </c>
      <c r="E59" s="72">
        <f t="shared" si="5"/>
        <v>0</v>
      </c>
      <c r="F59" s="72">
        <v>0</v>
      </c>
      <c r="G59" s="72">
        <f t="shared" si="6"/>
        <v>0</v>
      </c>
      <c r="H59" s="77" t="s">
        <v>131</v>
      </c>
    </row>
    <row r="60" spans="1:8" ht="12.75">
      <c r="A60" s="4" t="s">
        <v>12</v>
      </c>
      <c r="B60" s="12" t="s">
        <v>54</v>
      </c>
      <c r="C60" s="72">
        <v>21940.3</v>
      </c>
      <c r="D60" s="72">
        <v>5854.7</v>
      </c>
      <c r="E60" s="72">
        <f t="shared" si="5"/>
        <v>26.684685259545223</v>
      </c>
      <c r="F60" s="72">
        <v>4507.7</v>
      </c>
      <c r="G60" s="72">
        <f t="shared" si="6"/>
        <v>1347</v>
      </c>
      <c r="H60" s="77">
        <f t="shared" si="7"/>
        <v>129.88220156620892</v>
      </c>
    </row>
    <row r="61" spans="1:8" ht="12.75">
      <c r="A61" s="19" t="s">
        <v>75</v>
      </c>
      <c r="B61" s="28" t="s">
        <v>72</v>
      </c>
      <c r="C61" s="70">
        <f>SUM(C62:C63)</f>
        <v>1464.6</v>
      </c>
      <c r="D61" s="70">
        <f>SUM(D62:D63)</f>
        <v>200.5</v>
      </c>
      <c r="E61" s="70">
        <f>SUM(D61/C61*100)</f>
        <v>13.689744640174792</v>
      </c>
      <c r="F61" s="70">
        <f>SUM(F62:F63)</f>
        <v>182.4</v>
      </c>
      <c r="G61" s="70">
        <f>SUM(G62:G63)</f>
        <v>18.099999999999994</v>
      </c>
      <c r="H61" s="70">
        <f t="shared" si="7"/>
        <v>109.92324561403508</v>
      </c>
    </row>
    <row r="62" spans="1:8" ht="12.75">
      <c r="A62" s="31" t="s">
        <v>82</v>
      </c>
      <c r="B62" s="32" t="s">
        <v>78</v>
      </c>
      <c r="C62" s="71">
        <v>1434.6</v>
      </c>
      <c r="D62" s="71">
        <v>200.5</v>
      </c>
      <c r="E62" s="71">
        <f>D62/C62*100</f>
        <v>13.976021190575771</v>
      </c>
      <c r="F62" s="71">
        <v>182.4</v>
      </c>
      <c r="G62" s="71">
        <f>SUM(D62-F62)</f>
        <v>18.099999999999994</v>
      </c>
      <c r="H62" s="77">
        <f t="shared" si="7"/>
        <v>109.92324561403508</v>
      </c>
    </row>
    <row r="63" spans="1:8" ht="12.75">
      <c r="A63" s="4" t="s">
        <v>74</v>
      </c>
      <c r="B63" s="27" t="s">
        <v>73</v>
      </c>
      <c r="C63" s="72">
        <v>30</v>
      </c>
      <c r="D63" s="72">
        <v>0</v>
      </c>
      <c r="E63" s="72">
        <f>SUM(D63/C63*100)</f>
        <v>0</v>
      </c>
      <c r="F63" s="72">
        <v>0</v>
      </c>
      <c r="G63" s="72">
        <f>SUM(D63-F63)</f>
        <v>0</v>
      </c>
      <c r="H63" s="77" t="s">
        <v>131</v>
      </c>
    </row>
    <row r="64" spans="1:8" ht="25.5">
      <c r="A64" s="19" t="s">
        <v>13</v>
      </c>
      <c r="B64" s="20" t="s">
        <v>14</v>
      </c>
      <c r="C64" s="70">
        <f>SUM(C65:C65)</f>
        <v>2735</v>
      </c>
      <c r="D64" s="70">
        <f>SUM(D65:D65)</f>
        <v>0</v>
      </c>
      <c r="E64" s="70">
        <f t="shared" si="5"/>
        <v>0</v>
      </c>
      <c r="F64" s="70">
        <f>SUM(F65:F65)</f>
        <v>0</v>
      </c>
      <c r="G64" s="70">
        <f>SUM(G65:G65)</f>
        <v>0</v>
      </c>
      <c r="H64" s="70" t="s">
        <v>131</v>
      </c>
    </row>
    <row r="65" spans="1:8" ht="38.25">
      <c r="A65" s="4" t="s">
        <v>55</v>
      </c>
      <c r="B65" s="12" t="s">
        <v>15</v>
      </c>
      <c r="C65" s="72">
        <v>2735</v>
      </c>
      <c r="D65" s="72">
        <v>0</v>
      </c>
      <c r="E65" s="72">
        <f t="shared" si="5"/>
        <v>0</v>
      </c>
      <c r="F65" s="72">
        <v>0</v>
      </c>
      <c r="G65" s="72">
        <f>SUM(D65-F65)</f>
        <v>0</v>
      </c>
      <c r="H65" s="77" t="s">
        <v>131</v>
      </c>
    </row>
    <row r="66" spans="1:8" ht="12.75">
      <c r="A66" s="19" t="s">
        <v>16</v>
      </c>
      <c r="B66" s="20" t="s">
        <v>17</v>
      </c>
      <c r="C66" s="70">
        <f>SUM(C67:C70)</f>
        <v>41256.700000000004</v>
      </c>
      <c r="D66" s="70">
        <f>SUM(D67:D70)</f>
        <v>5267.6</v>
      </c>
      <c r="E66" s="70">
        <f t="shared" si="5"/>
        <v>12.767865583044694</v>
      </c>
      <c r="F66" s="70">
        <f>SUM(F67:F70)</f>
        <v>7077</v>
      </c>
      <c r="G66" s="70">
        <f>SUM(G67:G70)</f>
        <v>-1809.3999999999999</v>
      </c>
      <c r="H66" s="70">
        <f t="shared" si="7"/>
        <v>74.43266921011728</v>
      </c>
    </row>
    <row r="67" spans="1:8" ht="12.75">
      <c r="A67" s="34" t="s">
        <v>127</v>
      </c>
      <c r="B67" s="33" t="s">
        <v>119</v>
      </c>
      <c r="C67" s="73">
        <v>200</v>
      </c>
      <c r="D67" s="73">
        <v>0</v>
      </c>
      <c r="E67" s="72">
        <f>D67/C67*100</f>
        <v>0</v>
      </c>
      <c r="F67" s="73">
        <v>0</v>
      </c>
      <c r="G67" s="72">
        <f>SUM(D67-F67)</f>
        <v>0</v>
      </c>
      <c r="H67" s="77" t="s">
        <v>131</v>
      </c>
    </row>
    <row r="68" spans="1:8" ht="12.75">
      <c r="A68" s="4" t="s">
        <v>18</v>
      </c>
      <c r="B68" s="11" t="s">
        <v>19</v>
      </c>
      <c r="C68" s="72">
        <v>5200</v>
      </c>
      <c r="D68" s="72">
        <v>1260.8</v>
      </c>
      <c r="E68" s="72">
        <f>D68/C68*100</f>
        <v>24.246153846153845</v>
      </c>
      <c r="F68" s="72">
        <v>1298</v>
      </c>
      <c r="G68" s="72">
        <f>SUM(D68-F68)</f>
        <v>-37.200000000000045</v>
      </c>
      <c r="H68" s="77">
        <f t="shared" si="7"/>
        <v>97.13405238828967</v>
      </c>
    </row>
    <row r="69" spans="1:8" ht="12.75">
      <c r="A69" s="4" t="s">
        <v>117</v>
      </c>
      <c r="B69" s="12" t="s">
        <v>53</v>
      </c>
      <c r="C69" s="72">
        <v>32372.3</v>
      </c>
      <c r="D69" s="72">
        <v>3780.8</v>
      </c>
      <c r="E69" s="72">
        <f aca="true" t="shared" si="8" ref="E69:E98">D69/C69*100</f>
        <v>11.679120729759703</v>
      </c>
      <c r="F69" s="72">
        <v>5568</v>
      </c>
      <c r="G69" s="72">
        <f>SUM(D69-F69)</f>
        <v>-1787.1999999999998</v>
      </c>
      <c r="H69" s="77">
        <f t="shared" si="7"/>
        <v>67.90229885057471</v>
      </c>
    </row>
    <row r="70" spans="1:8" ht="12.75">
      <c r="A70" s="4" t="s">
        <v>20</v>
      </c>
      <c r="B70" s="11" t="s">
        <v>21</v>
      </c>
      <c r="C70" s="72">
        <v>3484.4</v>
      </c>
      <c r="D70" s="72">
        <v>226</v>
      </c>
      <c r="E70" s="72">
        <f t="shared" si="8"/>
        <v>6.48605211801171</v>
      </c>
      <c r="F70" s="72">
        <v>211</v>
      </c>
      <c r="G70" s="72">
        <f>SUM(D70-F70)</f>
        <v>15</v>
      </c>
      <c r="H70" s="77">
        <f t="shared" si="7"/>
        <v>107.10900473933648</v>
      </c>
    </row>
    <row r="71" spans="1:8" ht="12.75">
      <c r="A71" s="19" t="s">
        <v>22</v>
      </c>
      <c r="B71" s="20" t="s">
        <v>23</v>
      </c>
      <c r="C71" s="70">
        <f>SUM(C72:C75)</f>
        <v>218014.1</v>
      </c>
      <c r="D71" s="70">
        <f>SUM(D72:D75)</f>
        <v>28270.499999999996</v>
      </c>
      <c r="E71" s="70">
        <f>D71/C71*100</f>
        <v>12.967280556624546</v>
      </c>
      <c r="F71" s="70">
        <f>SUM(F72:F75)</f>
        <v>16849.8</v>
      </c>
      <c r="G71" s="70">
        <f>SUM(G72:G75)</f>
        <v>11420.699999999999</v>
      </c>
      <c r="H71" s="70">
        <f t="shared" si="7"/>
        <v>167.77943951856992</v>
      </c>
    </row>
    <row r="72" spans="1:8" ht="12.75">
      <c r="A72" s="4" t="s">
        <v>65</v>
      </c>
      <c r="B72" s="16" t="s">
        <v>64</v>
      </c>
      <c r="C72" s="72">
        <v>12552.1</v>
      </c>
      <c r="D72" s="72">
        <v>1009.3</v>
      </c>
      <c r="E72" s="72">
        <f t="shared" si="8"/>
        <v>8.040885588865608</v>
      </c>
      <c r="F72" s="72">
        <v>732.4</v>
      </c>
      <c r="G72" s="72">
        <f>SUM(D72-F72)</f>
        <v>276.9</v>
      </c>
      <c r="H72" s="77">
        <f t="shared" si="7"/>
        <v>137.80720917531403</v>
      </c>
    </row>
    <row r="73" spans="1:8" ht="12.75">
      <c r="A73" s="4" t="s">
        <v>24</v>
      </c>
      <c r="B73" s="11" t="s">
        <v>25</v>
      </c>
      <c r="C73" s="72">
        <v>98658</v>
      </c>
      <c r="D73" s="72">
        <v>10574.1</v>
      </c>
      <c r="E73" s="72">
        <f t="shared" si="8"/>
        <v>10.717934683451926</v>
      </c>
      <c r="F73" s="72">
        <v>2093.6</v>
      </c>
      <c r="G73" s="72">
        <f>SUM(D73-F73)</f>
        <v>8480.5</v>
      </c>
      <c r="H73" s="77">
        <f t="shared" si="7"/>
        <v>505.067825754681</v>
      </c>
    </row>
    <row r="74" spans="1:8" ht="12.75">
      <c r="A74" s="4" t="s">
        <v>83</v>
      </c>
      <c r="B74" s="16" t="s">
        <v>79</v>
      </c>
      <c r="C74" s="72">
        <v>97209.4</v>
      </c>
      <c r="D74" s="72">
        <v>14631.3</v>
      </c>
      <c r="E74" s="72">
        <f t="shared" si="8"/>
        <v>15.05132219723607</v>
      </c>
      <c r="F74" s="72">
        <v>11800.9</v>
      </c>
      <c r="G74" s="72">
        <f>SUM(D74-F74)</f>
        <v>2830.3999999999996</v>
      </c>
      <c r="H74" s="77">
        <f t="shared" si="7"/>
        <v>123.98461134320264</v>
      </c>
    </row>
    <row r="75" spans="1:8" ht="25.5">
      <c r="A75" s="4" t="s">
        <v>76</v>
      </c>
      <c r="B75" s="16" t="s">
        <v>67</v>
      </c>
      <c r="C75" s="72">
        <v>9594.6</v>
      </c>
      <c r="D75" s="72">
        <v>2055.8</v>
      </c>
      <c r="E75" s="72">
        <f t="shared" si="8"/>
        <v>21.42663581597982</v>
      </c>
      <c r="F75" s="72">
        <v>2222.9</v>
      </c>
      <c r="G75" s="72">
        <f>SUM(D75-F75)</f>
        <v>-167.0999999999999</v>
      </c>
      <c r="H75" s="77">
        <f t="shared" si="7"/>
        <v>92.48279274821179</v>
      </c>
    </row>
    <row r="76" spans="1:8" ht="12.75">
      <c r="A76" s="19" t="s">
        <v>68</v>
      </c>
      <c r="B76" s="26" t="s">
        <v>69</v>
      </c>
      <c r="C76" s="70">
        <f>SUM(C77:C77)</f>
        <v>258</v>
      </c>
      <c r="D76" s="70">
        <f>SUM(D77:D77)</f>
        <v>28</v>
      </c>
      <c r="E76" s="70">
        <f>D76/C76*100</f>
        <v>10.852713178294573</v>
      </c>
      <c r="F76" s="70">
        <f>SUM(F77:F77)</f>
        <v>62</v>
      </c>
      <c r="G76" s="70">
        <f>SUM(G77:G77)</f>
        <v>-34</v>
      </c>
      <c r="H76" s="70">
        <f t="shared" si="7"/>
        <v>45.16129032258064</v>
      </c>
    </row>
    <row r="77" spans="1:8" ht="12.75">
      <c r="A77" s="4" t="s">
        <v>71</v>
      </c>
      <c r="B77" s="16" t="s">
        <v>70</v>
      </c>
      <c r="C77" s="72">
        <v>258</v>
      </c>
      <c r="D77" s="72">
        <v>28</v>
      </c>
      <c r="E77" s="72">
        <f>D77/C77*100</f>
        <v>10.852713178294573</v>
      </c>
      <c r="F77" s="72">
        <v>62</v>
      </c>
      <c r="G77" s="72">
        <f>SUM(D77-F77)</f>
        <v>-34</v>
      </c>
      <c r="H77" s="77">
        <f t="shared" si="7"/>
        <v>45.16129032258064</v>
      </c>
    </row>
    <row r="78" spans="1:8" ht="12.75">
      <c r="A78" s="19" t="s">
        <v>26</v>
      </c>
      <c r="B78" s="20" t="s">
        <v>27</v>
      </c>
      <c r="C78" s="70">
        <f>SUM(C79:C83)</f>
        <v>484463.1999999999</v>
      </c>
      <c r="D78" s="70">
        <f>SUM(D79:D83)</f>
        <v>104639.3</v>
      </c>
      <c r="E78" s="70">
        <f t="shared" si="8"/>
        <v>21.599019285675368</v>
      </c>
      <c r="F78" s="70">
        <f>SUM(F79:F83)</f>
        <v>107304.7</v>
      </c>
      <c r="G78" s="70">
        <f>SUM(G79:G83)</f>
        <v>-2665.400000000002</v>
      </c>
      <c r="H78" s="70">
        <f t="shared" si="7"/>
        <v>97.51604542951054</v>
      </c>
    </row>
    <row r="79" spans="1:8" ht="12.75">
      <c r="A79" s="4" t="s">
        <v>28</v>
      </c>
      <c r="B79" s="11" t="s">
        <v>29</v>
      </c>
      <c r="C79" s="72">
        <v>160546.4</v>
      </c>
      <c r="D79" s="72">
        <v>31400</v>
      </c>
      <c r="E79" s="72">
        <f t="shared" si="8"/>
        <v>19.558208717230656</v>
      </c>
      <c r="F79" s="72">
        <v>28440.3</v>
      </c>
      <c r="G79" s="72">
        <f>SUM(D79-F79)</f>
        <v>2959.7000000000007</v>
      </c>
      <c r="H79" s="77">
        <f t="shared" si="7"/>
        <v>110.40671160290152</v>
      </c>
    </row>
    <row r="80" spans="1:8" ht="12.75">
      <c r="A80" s="4" t="s">
        <v>30</v>
      </c>
      <c r="B80" s="11" t="s">
        <v>31</v>
      </c>
      <c r="C80" s="72">
        <v>278227.8</v>
      </c>
      <c r="D80" s="72">
        <v>62535.6</v>
      </c>
      <c r="E80" s="72">
        <f t="shared" si="8"/>
        <v>22.476402429951285</v>
      </c>
      <c r="F80" s="72">
        <v>59683.5</v>
      </c>
      <c r="G80" s="72">
        <f>SUM(D80-F80)</f>
        <v>2852.0999999999985</v>
      </c>
      <c r="H80" s="77">
        <f t="shared" si="7"/>
        <v>104.77870768302797</v>
      </c>
    </row>
    <row r="81" spans="1:8" ht="12.75">
      <c r="A81" s="4" t="s">
        <v>121</v>
      </c>
      <c r="B81" s="16" t="s">
        <v>120</v>
      </c>
      <c r="C81" s="72">
        <v>30734.6</v>
      </c>
      <c r="D81" s="72">
        <v>7893.4</v>
      </c>
      <c r="E81" s="72">
        <f>D81/C81*100</f>
        <v>25.682455603782056</v>
      </c>
      <c r="F81" s="72">
        <v>15965.2</v>
      </c>
      <c r="G81" s="72">
        <f>SUM(D81-F81)</f>
        <v>-8071.800000000001</v>
      </c>
      <c r="H81" s="77">
        <f t="shared" si="7"/>
        <v>49.44128479442787</v>
      </c>
    </row>
    <row r="82" spans="1:8" ht="12.75">
      <c r="A82" s="4" t="s">
        <v>118</v>
      </c>
      <c r="B82" s="11" t="s">
        <v>32</v>
      </c>
      <c r="C82" s="72">
        <v>1369.8</v>
      </c>
      <c r="D82" s="72">
        <v>56</v>
      </c>
      <c r="E82" s="72">
        <f t="shared" si="8"/>
        <v>4.088188056650606</v>
      </c>
      <c r="F82" s="72">
        <v>33.8</v>
      </c>
      <c r="G82" s="72">
        <f>SUM(D82-F82)</f>
        <v>22.200000000000003</v>
      </c>
      <c r="H82" s="77">
        <f t="shared" si="7"/>
        <v>165.68047337278108</v>
      </c>
    </row>
    <row r="83" spans="1:8" ht="12.75">
      <c r="A83" s="4" t="s">
        <v>33</v>
      </c>
      <c r="B83" s="12" t="s">
        <v>34</v>
      </c>
      <c r="C83" s="72">
        <v>13584.6</v>
      </c>
      <c r="D83" s="72">
        <v>2754.3</v>
      </c>
      <c r="E83" s="72">
        <f t="shared" si="8"/>
        <v>20.275164524535136</v>
      </c>
      <c r="F83" s="72">
        <v>3181.9</v>
      </c>
      <c r="G83" s="72">
        <f>SUM(D83-F83)</f>
        <v>-427.5999999999999</v>
      </c>
      <c r="H83" s="77">
        <f t="shared" si="7"/>
        <v>86.56148841886923</v>
      </c>
    </row>
    <row r="84" spans="1:8" ht="12.75">
      <c r="A84" s="19" t="s">
        <v>56</v>
      </c>
      <c r="B84" s="20" t="s">
        <v>35</v>
      </c>
      <c r="C84" s="70">
        <f>SUM(C85:C86)</f>
        <v>60488.100000000006</v>
      </c>
      <c r="D84" s="70">
        <f>SUM(D85:D86)</f>
        <v>15991.3</v>
      </c>
      <c r="E84" s="70">
        <f t="shared" si="8"/>
        <v>26.437100851241812</v>
      </c>
      <c r="F84" s="70">
        <f>SUM(F85:F86)</f>
        <v>15587.2</v>
      </c>
      <c r="G84" s="70">
        <f>SUM(G85:G86)</f>
        <v>404.09999999999945</v>
      </c>
      <c r="H84" s="70">
        <f t="shared" si="7"/>
        <v>102.59251180455757</v>
      </c>
    </row>
    <row r="85" spans="1:8" ht="12.75">
      <c r="A85" s="4" t="s">
        <v>36</v>
      </c>
      <c r="B85" s="11" t="s">
        <v>37</v>
      </c>
      <c r="C85" s="72">
        <v>47022.3</v>
      </c>
      <c r="D85" s="72">
        <v>13655.4</v>
      </c>
      <c r="E85" s="72">
        <f t="shared" si="8"/>
        <v>29.040263874799827</v>
      </c>
      <c r="F85" s="72">
        <v>12664.6</v>
      </c>
      <c r="G85" s="72">
        <f>SUM(D85-F85)</f>
        <v>990.7999999999993</v>
      </c>
      <c r="H85" s="77">
        <f t="shared" si="7"/>
        <v>107.82338170964736</v>
      </c>
    </row>
    <row r="86" spans="1:8" ht="25.5">
      <c r="A86" s="4" t="s">
        <v>57</v>
      </c>
      <c r="B86" s="12" t="s">
        <v>38</v>
      </c>
      <c r="C86" s="72">
        <v>13465.8</v>
      </c>
      <c r="D86" s="72">
        <v>2335.9</v>
      </c>
      <c r="E86" s="72">
        <f t="shared" si="8"/>
        <v>17.346908464406127</v>
      </c>
      <c r="F86" s="72">
        <v>2922.6</v>
      </c>
      <c r="G86" s="72">
        <f>SUM(D86-F86)</f>
        <v>-586.6999999999998</v>
      </c>
      <c r="H86" s="77">
        <f t="shared" si="7"/>
        <v>79.9254088825019</v>
      </c>
    </row>
    <row r="87" spans="1:8" ht="12.75">
      <c r="A87" s="19" t="s">
        <v>39</v>
      </c>
      <c r="B87" s="20" t="s">
        <v>40</v>
      </c>
      <c r="C87" s="70">
        <f>SUM(C88:C91)</f>
        <v>43577.7</v>
      </c>
      <c r="D87" s="70">
        <f>SUM(D88:D91)</f>
        <v>5682.6</v>
      </c>
      <c r="E87" s="70">
        <f t="shared" si="8"/>
        <v>13.04015585953366</v>
      </c>
      <c r="F87" s="70">
        <f>SUM(F88:F91)</f>
        <v>11662.8</v>
      </c>
      <c r="G87" s="70">
        <f>SUM(G88:G91)</f>
        <v>-5980.200000000001</v>
      </c>
      <c r="H87" s="70">
        <f t="shared" si="7"/>
        <v>48.724148574956274</v>
      </c>
    </row>
    <row r="88" spans="1:8" ht="12.75">
      <c r="A88" s="4" t="s">
        <v>41</v>
      </c>
      <c r="B88" s="16">
        <v>1001</v>
      </c>
      <c r="C88" s="72">
        <v>6851.1</v>
      </c>
      <c r="D88" s="72">
        <v>1624.1</v>
      </c>
      <c r="E88" s="72">
        <f t="shared" si="8"/>
        <v>23.70568229919283</v>
      </c>
      <c r="F88" s="72">
        <v>1529</v>
      </c>
      <c r="G88" s="72">
        <f>SUM(D88-F88)</f>
        <v>95.09999999999991</v>
      </c>
      <c r="H88" s="77">
        <f t="shared" si="7"/>
        <v>106.21975147155003</v>
      </c>
    </row>
    <row r="89" spans="1:8" ht="12.75">
      <c r="A89" s="4" t="s">
        <v>42</v>
      </c>
      <c r="B89" s="11" t="s">
        <v>43</v>
      </c>
      <c r="C89" s="72">
        <v>4430</v>
      </c>
      <c r="D89" s="72">
        <v>995.1</v>
      </c>
      <c r="E89" s="72">
        <f t="shared" si="8"/>
        <v>22.462753950338602</v>
      </c>
      <c r="F89" s="72">
        <v>1484.4</v>
      </c>
      <c r="G89" s="72">
        <f>SUM(D89-F89)</f>
        <v>-489.30000000000007</v>
      </c>
      <c r="H89" s="77">
        <f t="shared" si="7"/>
        <v>67.03718674211802</v>
      </c>
    </row>
    <row r="90" spans="1:8" ht="12.75">
      <c r="A90" s="4" t="s">
        <v>44</v>
      </c>
      <c r="B90" s="11" t="s">
        <v>45</v>
      </c>
      <c r="C90" s="72">
        <v>27187</v>
      </c>
      <c r="D90" s="72">
        <v>2362.9</v>
      </c>
      <c r="E90" s="72">
        <f t="shared" si="8"/>
        <v>8.691286276529224</v>
      </c>
      <c r="F90" s="72">
        <v>7756.1</v>
      </c>
      <c r="G90" s="72">
        <f>SUM(D90-F90)</f>
        <v>-5393.200000000001</v>
      </c>
      <c r="H90" s="77">
        <f t="shared" si="7"/>
        <v>30.465053312876318</v>
      </c>
    </row>
    <row r="91" spans="1:8" ht="12.75">
      <c r="A91" s="4" t="s">
        <v>46</v>
      </c>
      <c r="B91" s="16">
        <v>1006</v>
      </c>
      <c r="C91" s="72">
        <v>5109.6</v>
      </c>
      <c r="D91" s="72">
        <v>700.5</v>
      </c>
      <c r="E91" s="72">
        <f t="shared" si="8"/>
        <v>13.709488022545797</v>
      </c>
      <c r="F91" s="72">
        <v>893.3</v>
      </c>
      <c r="G91" s="72">
        <f>SUM(D91-F91)</f>
        <v>-192.79999999999995</v>
      </c>
      <c r="H91" s="77">
        <f t="shared" si="7"/>
        <v>78.41710511586254</v>
      </c>
    </row>
    <row r="92" spans="1:8" ht="12.75">
      <c r="A92" s="19" t="s">
        <v>58</v>
      </c>
      <c r="B92" s="21" t="s">
        <v>47</v>
      </c>
      <c r="C92" s="70">
        <f>SUM(C93:C95)</f>
        <v>51820.299999999996</v>
      </c>
      <c r="D92" s="70">
        <f>SUM(D93:D95)</f>
        <v>13901.9</v>
      </c>
      <c r="E92" s="70">
        <f t="shared" si="8"/>
        <v>26.8271314523459</v>
      </c>
      <c r="F92" s="70">
        <f>SUM(F93:F95)</f>
        <v>4229.9</v>
      </c>
      <c r="G92" s="70">
        <f>SUM(G93:G95)</f>
        <v>9672</v>
      </c>
      <c r="H92" s="70">
        <f t="shared" si="7"/>
        <v>328.65788789333084</v>
      </c>
    </row>
    <row r="93" spans="1:8" ht="12.75">
      <c r="A93" s="4" t="s">
        <v>59</v>
      </c>
      <c r="B93" s="12" t="s">
        <v>48</v>
      </c>
      <c r="C93" s="72">
        <v>49350.2</v>
      </c>
      <c r="D93" s="72">
        <v>13513</v>
      </c>
      <c r="E93" s="72">
        <f t="shared" si="8"/>
        <v>27.381854582149618</v>
      </c>
      <c r="F93" s="72">
        <v>3797</v>
      </c>
      <c r="G93" s="72">
        <f>SUM(D93-F93)</f>
        <v>9716</v>
      </c>
      <c r="H93" s="77">
        <f t="shared" si="7"/>
        <v>355.88622596786934</v>
      </c>
    </row>
    <row r="94" spans="1:8" ht="12.75">
      <c r="A94" s="4" t="s">
        <v>84</v>
      </c>
      <c r="B94" s="27" t="s">
        <v>80</v>
      </c>
      <c r="C94" s="72">
        <v>1015.7</v>
      </c>
      <c r="D94" s="72">
        <v>169.4</v>
      </c>
      <c r="E94" s="72">
        <f t="shared" si="8"/>
        <v>16.67815299793246</v>
      </c>
      <c r="F94" s="72">
        <v>166.6</v>
      </c>
      <c r="G94" s="72">
        <f>SUM(D94-F94)</f>
        <v>2.8000000000000114</v>
      </c>
      <c r="H94" s="77">
        <f t="shared" si="7"/>
        <v>101.68067226890759</v>
      </c>
    </row>
    <row r="95" spans="1:8" ht="12.75">
      <c r="A95" s="4" t="s">
        <v>66</v>
      </c>
      <c r="B95" s="27">
        <v>1105</v>
      </c>
      <c r="C95" s="72">
        <v>1454.4</v>
      </c>
      <c r="D95" s="72">
        <v>219.5</v>
      </c>
      <c r="E95" s="72">
        <f t="shared" si="8"/>
        <v>15.09213421342134</v>
      </c>
      <c r="F95" s="72">
        <v>266.3</v>
      </c>
      <c r="G95" s="72">
        <f>SUM(D95-F95)</f>
        <v>-46.80000000000001</v>
      </c>
      <c r="H95" s="77">
        <f t="shared" si="7"/>
        <v>82.42583552384528</v>
      </c>
    </row>
    <row r="96" spans="1:8" ht="25.5">
      <c r="A96" s="19" t="s">
        <v>52</v>
      </c>
      <c r="B96" s="21" t="s">
        <v>60</v>
      </c>
      <c r="C96" s="70">
        <f>SUM(C97:C97)</f>
        <v>5024</v>
      </c>
      <c r="D96" s="70">
        <f>SUM(D97:D97)</f>
        <v>964.7</v>
      </c>
      <c r="E96" s="70">
        <f t="shared" si="8"/>
        <v>19.201831210191084</v>
      </c>
      <c r="F96" s="70">
        <f>SUM(F97:F97)</f>
        <v>827.1</v>
      </c>
      <c r="G96" s="70">
        <f>SUM(G97:G97)</f>
        <v>137.60000000000002</v>
      </c>
      <c r="H96" s="70">
        <f t="shared" si="7"/>
        <v>116.63644057550478</v>
      </c>
    </row>
    <row r="97" spans="1:8" ht="25.5">
      <c r="A97" s="4" t="s">
        <v>85</v>
      </c>
      <c r="B97" s="12" t="s">
        <v>61</v>
      </c>
      <c r="C97" s="72">
        <v>5024</v>
      </c>
      <c r="D97" s="72">
        <v>964.7</v>
      </c>
      <c r="E97" s="72">
        <f t="shared" si="8"/>
        <v>19.201831210191084</v>
      </c>
      <c r="F97" s="72">
        <v>827.1</v>
      </c>
      <c r="G97" s="72">
        <f>SUM(D97-F97)</f>
        <v>137.60000000000002</v>
      </c>
      <c r="H97" s="77">
        <f t="shared" si="7"/>
        <v>116.63644057550478</v>
      </c>
    </row>
    <row r="98" spans="1:8" ht="12.75">
      <c r="A98" s="22" t="s">
        <v>49</v>
      </c>
      <c r="B98" s="23" t="s">
        <v>50</v>
      </c>
      <c r="C98" s="74">
        <f>SUM(C52+C61+C64+C66+C71+C76+C78+C84+C87+C92+C96)</f>
        <v>1021142.6</v>
      </c>
      <c r="D98" s="74">
        <f>SUM(D52+D61+D64+D66+D71+D76+D78+D84+D87+D92+D96)</f>
        <v>201390.90000000002</v>
      </c>
      <c r="E98" s="74">
        <f t="shared" si="8"/>
        <v>19.722113248433672</v>
      </c>
      <c r="F98" s="74">
        <f>SUM(F52+F61+F64+F66+F71+F76+F78+F84+F87+F92+F96)</f>
        <v>186523</v>
      </c>
      <c r="G98" s="74">
        <f>D98-F98</f>
        <v>14867.900000000023</v>
      </c>
      <c r="H98" s="74">
        <f t="shared" si="7"/>
        <v>107.97108131436875</v>
      </c>
    </row>
    <row r="99" spans="1:8" ht="25.5">
      <c r="A99" s="24" t="s">
        <v>62</v>
      </c>
      <c r="B99" s="25" t="s">
        <v>63</v>
      </c>
      <c r="C99" s="75">
        <v>-108109.3</v>
      </c>
      <c r="D99" s="75">
        <v>40642.7</v>
      </c>
      <c r="E99" s="76"/>
      <c r="F99" s="75">
        <v>51183.6</v>
      </c>
      <c r="G99" s="75"/>
      <c r="H99" s="75"/>
    </row>
    <row r="100" spans="1:8" ht="12.75">
      <c r="A100" s="5"/>
      <c r="B100" s="13"/>
      <c r="C100" s="6"/>
      <c r="D100" s="6"/>
      <c r="E100" s="7"/>
      <c r="F100" s="6"/>
      <c r="G100" s="8"/>
      <c r="H100" s="7"/>
    </row>
    <row r="101" spans="1:8" ht="12.75">
      <c r="A101" s="5"/>
      <c r="B101" s="13"/>
      <c r="C101" s="80"/>
      <c r="D101" s="80"/>
      <c r="E101" s="80"/>
      <c r="F101" s="80"/>
      <c r="G101" s="80"/>
      <c r="H101" s="80"/>
    </row>
    <row r="102" spans="1:8" ht="12.75">
      <c r="A102" s="9"/>
      <c r="B102" s="14"/>
      <c r="C102" s="9"/>
      <c r="D102" s="9"/>
      <c r="E102" s="9"/>
      <c r="F102" s="9"/>
      <c r="G102" s="9"/>
      <c r="H102" s="9"/>
    </row>
  </sheetData>
  <sheetProtection/>
  <mergeCells count="2">
    <mergeCell ref="A1:H1"/>
    <mergeCell ref="C101:H101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Казначейский отдел</cp:lastModifiedBy>
  <cp:lastPrinted>2019-04-10T13:21:06Z</cp:lastPrinted>
  <dcterms:created xsi:type="dcterms:W3CDTF">2009-04-28T07:05:16Z</dcterms:created>
  <dcterms:modified xsi:type="dcterms:W3CDTF">2019-04-15T06:33:05Z</dcterms:modified>
  <cp:category/>
  <cp:version/>
  <cp:contentType/>
  <cp:contentStatus/>
</cp:coreProperties>
</file>